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\1-Disciplinas\TMEC025-Mecanismos\Aulas\3-Sintese de Mecanismos Articulados\Estudo-Sistema de direcao\"/>
    </mc:Choice>
  </mc:AlternateContent>
  <bookViews>
    <workbookView xWindow="0" yWindow="0" windowWidth="17280" windowHeight="7992"/>
  </bookViews>
  <sheets>
    <sheet name="Planilha1" sheetId="1" r:id="rId1"/>
    <sheet name="teste" sheetId="2" r:id="rId2"/>
  </sheets>
  <definedNames>
    <definedName name="ang_braco" localSheetId="1">teste!$B$7</definedName>
    <definedName name="ang_braco">Planilha1!$B$4</definedName>
    <definedName name="ang_d" localSheetId="1">teste!$B$9</definedName>
    <definedName name="ang_d">Planilha1!#REF!</definedName>
    <definedName name="ang_dir_1" localSheetId="1">teste!$B$10</definedName>
    <definedName name="ang_dir_1">Planilha1!$B$5</definedName>
    <definedName name="ang_dir_2" localSheetId="1">teste!$B$11</definedName>
    <definedName name="ang_dir_2">Planilha1!$B$6</definedName>
    <definedName name="ang_dir_3" localSheetId="1">teste!$B$12</definedName>
    <definedName name="ang_dir_3">Planilha1!$B$7</definedName>
    <definedName name="ang_pittman" localSheetId="1">teste!$B$6</definedName>
    <definedName name="ang_pittman">Planilha1!$B$3</definedName>
    <definedName name="ang_pittman_rad" localSheetId="1">teste!$D$6</definedName>
    <definedName name="ang_pittman_rad">Planilha1!$D$3</definedName>
    <definedName name="bitola" localSheetId="1">teste!$G$2</definedName>
    <definedName name="bitola">Planilha1!$H$2</definedName>
    <definedName name="delta_e" localSheetId="1">teste!$G$5</definedName>
    <definedName name="delta_e">Planilha1!$H$5</definedName>
    <definedName name="delta_e_rad">Planilha1!$J$5</definedName>
    <definedName name="delta_fi" localSheetId="1">teste!$B$15</definedName>
    <definedName name="delta_fi">Planilha1!$B$10</definedName>
    <definedName name="delta_i" localSheetId="1">teste!$G$4</definedName>
    <definedName name="delta_i">Planilha1!$H$4</definedName>
    <definedName name="delta_i_rad" localSheetId="1">teste!$I$4</definedName>
    <definedName name="delta_i_rad">Planilha1!$J$4</definedName>
    <definedName name="delta_psi" localSheetId="1">teste!$B$17</definedName>
    <definedName name="delta_psi">Planilha1!$B$12</definedName>
    <definedName name="dx" localSheetId="1">teste!$B$3</definedName>
    <definedName name="dx">Planilha1!#REF!</definedName>
    <definedName name="dy" localSheetId="1">teste!$B$4</definedName>
    <definedName name="dy">Planilha1!#REF!</definedName>
    <definedName name="elo_a" localSheetId="1">teste!$G$19</definedName>
    <definedName name="elo_a">Planilha1!$H$17</definedName>
    <definedName name="elo_b" localSheetId="1">teste!$G$20</definedName>
    <definedName name="elo_b">Planilha1!$H$18</definedName>
    <definedName name="elo_c" localSheetId="1">teste!$G$21</definedName>
    <definedName name="elo_c">Planilha1!$H$19</definedName>
    <definedName name="elo_d" localSheetId="1">teste!$B$5</definedName>
    <definedName name="elo_d">Planilha1!$B$2</definedName>
    <definedName name="entre_eixos" localSheetId="1">teste!$G$3</definedName>
    <definedName name="entre_eixos">Planilha1!$H$3</definedName>
    <definedName name="fi_1" localSheetId="1">teste!$B$19</definedName>
    <definedName name="fi_1">Planilha1!$B$14</definedName>
    <definedName name="fi_1_rad" localSheetId="1">teste!$D$19</definedName>
    <definedName name="fi_1_rad">Planilha1!$D$14</definedName>
    <definedName name="fi_2" localSheetId="1">teste!$B$20</definedName>
    <definedName name="fi_2">Planilha1!$B$15</definedName>
    <definedName name="fi_2_rad" localSheetId="1">teste!$D$20</definedName>
    <definedName name="fi_2_rad">Planilha1!$D$15</definedName>
    <definedName name="fi_3" localSheetId="1">teste!$B$21</definedName>
    <definedName name="fi_3">Planilha1!$B$16</definedName>
    <definedName name="fi_3_rad" localSheetId="1">teste!$D$21</definedName>
    <definedName name="fi_3_rad">Planilha1!$D$16</definedName>
    <definedName name="fi_s" localSheetId="1">teste!$B$14</definedName>
    <definedName name="fi_s">Planilha1!$B$9</definedName>
    <definedName name="pittman" localSheetId="1">teste!$B$6</definedName>
    <definedName name="pittman">Planilha1!$B$3</definedName>
    <definedName name="psi_1" localSheetId="1">teste!$B$22</definedName>
    <definedName name="psi_1">Planilha1!$B$17</definedName>
    <definedName name="psi_1_rad" localSheetId="1">teste!$D$22</definedName>
    <definedName name="psi_1_rad">Planilha1!$D$17</definedName>
    <definedName name="psi_2" localSheetId="1">teste!$B$23</definedName>
    <definedName name="psi_2">Planilha1!$B$18</definedName>
    <definedName name="psi_2_rad" localSheetId="1">teste!$D$23</definedName>
    <definedName name="psi_2_rad">Planilha1!$D$18</definedName>
    <definedName name="psi_3" localSheetId="1">teste!$B$24</definedName>
    <definedName name="psi_3">Planilha1!$B$19</definedName>
    <definedName name="psi_3_rad" localSheetId="1">teste!$D$24</definedName>
    <definedName name="psi_3_rad">Planilha1!$D$19</definedName>
    <definedName name="psi_s" localSheetId="1">teste!$B$16</definedName>
    <definedName name="psi_s">Planilha1!$B$11</definedName>
    <definedName name="R_1" localSheetId="1">teste!$G$14</definedName>
    <definedName name="R_1">Planilha1!$H$13</definedName>
    <definedName name="R_2" localSheetId="1">teste!$G$15</definedName>
    <definedName name="R_2">Planilha1!$H$14</definedName>
    <definedName name="R_3" localSheetId="1">teste!$G$16</definedName>
    <definedName name="R_3">Planilha1!$H$15</definedName>
    <definedName name="t" localSheetId="1">teste!$G$2</definedName>
    <definedName name="t">Planilha1!$H$2</definedName>
    <definedName name="w_1" localSheetId="1">teste!$G$7</definedName>
    <definedName name="w_1">Planilha1!$H$7</definedName>
    <definedName name="w_2" localSheetId="1">teste!$G$8</definedName>
    <definedName name="w_2">Planilha1!$H$8</definedName>
    <definedName name="w_3" localSheetId="1">teste!$G$9</definedName>
    <definedName name="w_3">Planilha1!$H$9</definedName>
    <definedName name="w_4" localSheetId="1">teste!$G$10</definedName>
    <definedName name="w_4">Planilha1!$H$10</definedName>
    <definedName name="w_5" localSheetId="1">teste!$G$11</definedName>
    <definedName name="w_5">Planilha1!$H$11</definedName>
    <definedName name="w_6" localSheetId="1">teste!$G$12</definedName>
    <definedName name="w_6">Planilha1!$H$12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5" i="1"/>
  <c r="B14" i="1"/>
  <c r="B11" i="1"/>
  <c r="B9" i="1"/>
  <c r="B18" i="1"/>
  <c r="B17" i="1"/>
  <c r="B15" i="2"/>
  <c r="D15" i="2" s="1"/>
  <c r="D12" i="2"/>
  <c r="D11" i="2"/>
  <c r="D10" i="2"/>
  <c r="D7" i="2"/>
  <c r="D6" i="2"/>
  <c r="I4" i="2"/>
  <c r="G5" i="2" s="1"/>
  <c r="B10" i="1"/>
  <c r="D10" i="1" s="1"/>
  <c r="D7" i="1"/>
  <c r="D6" i="1"/>
  <c r="D5" i="1"/>
  <c r="D4" i="1"/>
  <c r="D3" i="1"/>
  <c r="H20" i="1"/>
  <c r="J4" i="1"/>
  <c r="H5" i="1" s="1"/>
  <c r="J5" i="1" s="1"/>
  <c r="M4" i="1" s="1"/>
  <c r="B19" i="1" l="1"/>
  <c r="M5" i="1"/>
  <c r="B17" i="2"/>
  <c r="D17" i="2" s="1"/>
  <c r="I5" i="2"/>
  <c r="G22" i="2"/>
  <c r="B16" i="2"/>
  <c r="D16" i="2" s="1"/>
  <c r="B12" i="1"/>
  <c r="D12" i="1" s="1"/>
  <c r="B14" i="2" l="1"/>
  <c r="D14" i="2" s="1"/>
  <c r="D23" i="2"/>
  <c r="D22" i="2"/>
  <c r="D21" i="2"/>
  <c r="D20" i="2"/>
  <c r="D19" i="2"/>
  <c r="D24" i="2"/>
  <c r="D14" i="1"/>
  <c r="D18" i="1"/>
  <c r="D17" i="1"/>
  <c r="D19" i="1"/>
  <c r="D16" i="1"/>
  <c r="D15" i="1"/>
  <c r="D9" i="1"/>
  <c r="D11" i="1"/>
  <c r="G11" i="2" l="1"/>
  <c r="G12" i="2"/>
  <c r="G8" i="2"/>
  <c r="G7" i="2"/>
  <c r="G9" i="2"/>
  <c r="G10" i="2"/>
  <c r="H10" i="1"/>
  <c r="H9" i="1"/>
  <c r="H12" i="1"/>
  <c r="H11" i="1"/>
  <c r="H8" i="1"/>
  <c r="H7" i="1"/>
  <c r="G14" i="2" l="1"/>
  <c r="G21" i="2" s="1"/>
  <c r="G15" i="2"/>
  <c r="H14" i="1"/>
  <c r="H17" i="1" s="1"/>
  <c r="H13" i="1"/>
  <c r="H19" i="1" s="1"/>
  <c r="G19" i="2" l="1"/>
  <c r="G16" i="2"/>
  <c r="H15" i="1"/>
  <c r="H18" i="1" s="1"/>
  <c r="G20" i="2" l="1"/>
</calcChain>
</file>

<file path=xl/sharedStrings.xml><?xml version="1.0" encoding="utf-8"?>
<sst xmlns="http://schemas.openxmlformats.org/spreadsheetml/2006/main" count="168" uniqueCount="49">
  <si>
    <t>Dados iniciais</t>
  </si>
  <si>
    <t>fi_s</t>
  </si>
  <si>
    <t>delta_fi</t>
  </si>
  <si>
    <t>psi_s</t>
  </si>
  <si>
    <t>delta_psi</t>
  </si>
  <si>
    <t>d</t>
  </si>
  <si>
    <t>Ackerman</t>
  </si>
  <si>
    <t>bitola</t>
  </si>
  <si>
    <t>entre eixos</t>
  </si>
  <si>
    <t>delta_e</t>
  </si>
  <si>
    <t>delta_i</t>
  </si>
  <si>
    <t>graus</t>
  </si>
  <si>
    <t>rad</t>
  </si>
  <si>
    <t>dx</t>
  </si>
  <si>
    <t>mm</t>
  </si>
  <si>
    <t>grau</t>
  </si>
  <si>
    <t>ang_d</t>
  </si>
  <si>
    <t>dy</t>
  </si>
  <si>
    <t>ang_dir_1</t>
  </si>
  <si>
    <t>ang_dir_2</t>
  </si>
  <si>
    <t>ang_dir_3</t>
  </si>
  <si>
    <t>ang_pittman</t>
  </si>
  <si>
    <t>ang_braco</t>
  </si>
  <si>
    <t>fi_1</t>
  </si>
  <si>
    <t>fi_2</t>
  </si>
  <si>
    <t>fi_3</t>
  </si>
  <si>
    <t>psi_1</t>
  </si>
  <si>
    <t>psi_2</t>
  </si>
  <si>
    <t>psi_3</t>
  </si>
  <si>
    <t>w_1</t>
  </si>
  <si>
    <t>w_2</t>
  </si>
  <si>
    <t>w_3</t>
  </si>
  <si>
    <t>w_4</t>
  </si>
  <si>
    <t>w_5</t>
  </si>
  <si>
    <t>w_6</t>
  </si>
  <si>
    <t>R_1</t>
  </si>
  <si>
    <t>R_2</t>
  </si>
  <si>
    <t>R_3</t>
  </si>
  <si>
    <t>a</t>
  </si>
  <si>
    <t>b</t>
  </si>
  <si>
    <t>c</t>
  </si>
  <si>
    <t>Cálculos iniciais</t>
  </si>
  <si>
    <t>Ângulos de precisão</t>
  </si>
  <si>
    <t>Variáveis intermediárias</t>
  </si>
  <si>
    <t>Resultado</t>
  </si>
  <si>
    <t>Raio</t>
  </si>
  <si>
    <t>Dados de entrada</t>
  </si>
  <si>
    <t>Cálculos</t>
  </si>
  <si>
    <t>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</si>
</sst>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8" formatCode="0.0000000"/>
  </numFmts>
  <fonts count="1" x14ac:knownFonts="1"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6" xfId="0" applyBorder="1"/>
    <xf numFmtId="0" fontId="0" fillId="0" borderId="0" xfId="0" applyBorder="1" applyAlignment="1">
      <alignment horizontal="right" vertical="center"/>
    </xf>
    <xf numFmtId="1" fontId="0" fillId="0" borderId="0" xfId="0" applyNumberFormat="1" applyBorder="1"/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64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1" fontId="0" fillId="0" borderId="8" xfId="0" applyNumberFormat="1" applyBorder="1"/>
    <xf numFmtId="0" fontId="0" fillId="0" borderId="9" xfId="0" applyBorder="1"/>
    <xf numFmtId="0" fontId="0" fillId="0" borderId="4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2" fontId="0" fillId="0" borderId="3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2" fontId="0" fillId="0" borderId="8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0" fillId="2" borderId="3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164" fontId="0" fillId="2" borderId="8" xfId="0" applyNumberForma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2" fontId="0" fillId="3" borderId="0" xfId="0" applyNumberFormat="1" applyFill="1" applyBorder="1" applyAlignment="1">
      <alignment vertical="center"/>
    </xf>
    <xf numFmtId="164" fontId="0" fillId="3" borderId="0" xfId="0" applyNumberForma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164" fontId="0" fillId="3" borderId="8" xfId="0" applyNumberForma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2" fontId="0" fillId="3" borderId="3" xfId="0" applyNumberForma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D21" sqref="D21"/>
    </sheetView>
  </sheetViews>
  <sheetFormatPr defaultRowHeight="13.8" x14ac:dyDescent="0.25"/>
  <cols>
    <col min="1" max="1" width="12" style="1" bestFit="1" customWidth="1"/>
    <col min="2" max="5" width="8.796875" style="1"/>
    <col min="7" max="7" width="9.59765625" style="1" bestFit="1" customWidth="1"/>
    <col min="8" max="12" width="8.796875" style="1"/>
  </cols>
  <sheetData>
    <row r="1" spans="1:14" ht="14.4" thickBot="1" x14ac:dyDescent="0.3">
      <c r="A1" s="1" t="s">
        <v>0</v>
      </c>
      <c r="G1" s="1" t="s">
        <v>6</v>
      </c>
    </row>
    <row r="2" spans="1:14" x14ac:dyDescent="0.25">
      <c r="A2" s="41" t="s">
        <v>5</v>
      </c>
      <c r="B2" s="56">
        <v>360</v>
      </c>
      <c r="C2" s="42" t="s">
        <v>14</v>
      </c>
      <c r="D2" s="42"/>
      <c r="E2" s="43"/>
      <c r="G2" s="41" t="s">
        <v>7</v>
      </c>
      <c r="H2" s="42">
        <v>720</v>
      </c>
      <c r="I2" s="42" t="s">
        <v>14</v>
      </c>
      <c r="J2" s="7"/>
      <c r="K2" s="7"/>
      <c r="L2" s="7"/>
      <c r="M2" s="8"/>
      <c r="N2" s="9"/>
    </row>
    <row r="3" spans="1:14" x14ac:dyDescent="0.25">
      <c r="A3" s="44" t="s">
        <v>21</v>
      </c>
      <c r="B3" s="47">
        <v>10</v>
      </c>
      <c r="C3" s="45" t="s">
        <v>15</v>
      </c>
      <c r="D3" s="48">
        <f>ang_pittman*PI()/180</f>
        <v>0.17453292519943295</v>
      </c>
      <c r="E3" s="46" t="s">
        <v>12</v>
      </c>
      <c r="G3" s="44" t="s">
        <v>8</v>
      </c>
      <c r="H3" s="45">
        <v>1062</v>
      </c>
      <c r="I3" s="45" t="s">
        <v>14</v>
      </c>
      <c r="J3" s="11"/>
      <c r="K3" s="11"/>
      <c r="L3" s="11"/>
      <c r="M3" s="12"/>
      <c r="N3" s="13"/>
    </row>
    <row r="4" spans="1:14" x14ac:dyDescent="0.25">
      <c r="A4" s="44" t="s">
        <v>22</v>
      </c>
      <c r="B4" s="47">
        <v>90</v>
      </c>
      <c r="C4" s="45" t="s">
        <v>15</v>
      </c>
      <c r="D4" s="48">
        <f>ang_braco*PI()/180</f>
        <v>1.5707963267948966</v>
      </c>
      <c r="E4" s="46" t="s">
        <v>12</v>
      </c>
      <c r="G4" s="10" t="s">
        <v>10</v>
      </c>
      <c r="H4" s="23">
        <v>30</v>
      </c>
      <c r="I4" s="11" t="s">
        <v>11</v>
      </c>
      <c r="J4" s="24">
        <f>delta_i*PI()/180</f>
        <v>0.52359877559829882</v>
      </c>
      <c r="K4" s="11" t="s">
        <v>12</v>
      </c>
      <c r="L4" s="14" t="s">
        <v>45</v>
      </c>
      <c r="M4" s="15">
        <f>entre_eixos/TAN(J5)-bitola/2</f>
        <v>2199.4379576381475</v>
      </c>
      <c r="N4" s="16" t="s">
        <v>14</v>
      </c>
    </row>
    <row r="5" spans="1:14" ht="14.4" thickBot="1" x14ac:dyDescent="0.3">
      <c r="A5" s="44" t="s">
        <v>18</v>
      </c>
      <c r="B5" s="45">
        <v>-70</v>
      </c>
      <c r="C5" s="45" t="s">
        <v>15</v>
      </c>
      <c r="D5" s="48">
        <f>ang_dir_1*PI()/180</f>
        <v>-1.2217304763960306</v>
      </c>
      <c r="E5" s="46" t="s">
        <v>12</v>
      </c>
      <c r="G5" s="17" t="s">
        <v>9</v>
      </c>
      <c r="H5" s="28">
        <f>ATAN(entre_eixos*TAN(delta_i_rad)/(entre_eixos+bitola*TAN(delta_i_rad)))*180/PI()</f>
        <v>22.535265482495024</v>
      </c>
      <c r="I5" s="19" t="s">
        <v>11</v>
      </c>
      <c r="J5" s="18">
        <f>delta_e*PI()/180</f>
        <v>0.39331458048056672</v>
      </c>
      <c r="K5" s="19" t="s">
        <v>12</v>
      </c>
      <c r="L5" s="19"/>
      <c r="M5" s="20">
        <f>entre_eixos/TAN(delta_i_rad)+bitola/2</f>
        <v>2199.437957638148</v>
      </c>
      <c r="N5" s="21" t="s">
        <v>14</v>
      </c>
    </row>
    <row r="6" spans="1:14" ht="14.4" thickBot="1" x14ac:dyDescent="0.3">
      <c r="A6" s="44" t="s">
        <v>19</v>
      </c>
      <c r="B6" s="45">
        <v>0</v>
      </c>
      <c r="C6" s="45" t="s">
        <v>15</v>
      </c>
      <c r="D6" s="48">
        <f>ang_dir_2*PI()/180</f>
        <v>0</v>
      </c>
      <c r="E6" s="46" t="s">
        <v>12</v>
      </c>
      <c r="G6" s="1" t="s">
        <v>43</v>
      </c>
      <c r="H6" s="3"/>
    </row>
    <row r="7" spans="1:14" ht="14.4" thickBot="1" x14ac:dyDescent="0.3">
      <c r="A7" s="49" t="s">
        <v>20</v>
      </c>
      <c r="B7" s="50">
        <v>70</v>
      </c>
      <c r="C7" s="50" t="s">
        <v>15</v>
      </c>
      <c r="D7" s="51">
        <f>ang_dir_3*PI()/180</f>
        <v>1.2217304763960306</v>
      </c>
      <c r="E7" s="52" t="s">
        <v>12</v>
      </c>
      <c r="G7" s="29" t="s">
        <v>29</v>
      </c>
      <c r="H7" s="7">
        <f>COS(fi_1_rad)-COS(fi_2_rad)</f>
        <v>0.99346352978430819</v>
      </c>
      <c r="I7" s="22"/>
    </row>
    <row r="8" spans="1:14" ht="14.4" thickBot="1" x14ac:dyDescent="0.3">
      <c r="A8" s="1" t="s">
        <v>41</v>
      </c>
      <c r="D8" s="3"/>
      <c r="G8" s="30" t="s">
        <v>30</v>
      </c>
      <c r="H8" s="11">
        <f>COS(fi_1_rad)-COS(fi_3_rad)</f>
        <v>1.8722336133257182</v>
      </c>
      <c r="I8" s="16"/>
    </row>
    <row r="9" spans="1:14" x14ac:dyDescent="0.25">
      <c r="A9" s="6" t="s">
        <v>1</v>
      </c>
      <c r="B9" s="26">
        <f>ang_dir_1+ang_pittman/2+90</f>
        <v>25</v>
      </c>
      <c r="C9" s="7" t="s">
        <v>15</v>
      </c>
      <c r="D9" s="27">
        <f>fi_s*PI()/180</f>
        <v>0.43633231299858238</v>
      </c>
      <c r="E9" s="22" t="s">
        <v>12</v>
      </c>
      <c r="G9" s="30" t="s">
        <v>31</v>
      </c>
      <c r="H9" s="11">
        <f>COS(psi_1_rad)-COS(psi_2_rad)</f>
        <v>0.5</v>
      </c>
      <c r="I9" s="16"/>
    </row>
    <row r="10" spans="1:14" x14ac:dyDescent="0.25">
      <c r="A10" s="10" t="s">
        <v>2</v>
      </c>
      <c r="B10" s="11">
        <f>2*ang_dir_3</f>
        <v>140</v>
      </c>
      <c r="C10" s="11" t="s">
        <v>15</v>
      </c>
      <c r="D10" s="24">
        <f>delta_fi*PI()/180</f>
        <v>2.4434609527920612</v>
      </c>
      <c r="E10" s="16" t="s">
        <v>12</v>
      </c>
      <c r="G10" s="30" t="s">
        <v>32</v>
      </c>
      <c r="H10" s="11">
        <f>COS(psi_1_rad)-COS(psi_3_rad)</f>
        <v>0.88325200656836089</v>
      </c>
      <c r="I10" s="16"/>
    </row>
    <row r="11" spans="1:14" x14ac:dyDescent="0.25">
      <c r="A11" s="10" t="s">
        <v>3</v>
      </c>
      <c r="B11" s="23">
        <f>180-ang_braco+delta_e</f>
        <v>112.53526548249502</v>
      </c>
      <c r="C11" s="11" t="s">
        <v>15</v>
      </c>
      <c r="D11" s="24">
        <f>psi_s*PI()/180</f>
        <v>1.964110907275463</v>
      </c>
      <c r="E11" s="16" t="s">
        <v>12</v>
      </c>
      <c r="G11" s="30" t="s">
        <v>33</v>
      </c>
      <c r="H11" s="11">
        <f>COS(fi_1_rad-psi_1_rad)-COS(fi_2_rad-psi_2_rad)</f>
        <v>-0.17704265380275375</v>
      </c>
      <c r="I11" s="16"/>
    </row>
    <row r="12" spans="1:14" ht="14.4" thickBot="1" x14ac:dyDescent="0.3">
      <c r="A12" s="17" t="s">
        <v>4</v>
      </c>
      <c r="B12" s="28">
        <f>delta_e+delta_i</f>
        <v>52.535265482495021</v>
      </c>
      <c r="C12" s="19" t="s">
        <v>15</v>
      </c>
      <c r="D12" s="18">
        <f>delta_psi*PI()/180</f>
        <v>0.91691335607886548</v>
      </c>
      <c r="E12" s="25" t="s">
        <v>12</v>
      </c>
      <c r="G12" s="30" t="s">
        <v>34</v>
      </c>
      <c r="H12" s="11">
        <f>COS(fi_1_rad-psi_1_rad)-COS(fi_3_rad-psi_3_rad)</f>
        <v>0.2099024226077888</v>
      </c>
      <c r="I12" s="16"/>
    </row>
    <row r="13" spans="1:14" ht="14.4" thickBot="1" x14ac:dyDescent="0.3">
      <c r="A13" s="1" t="s">
        <v>42</v>
      </c>
      <c r="D13" s="3"/>
      <c r="G13" s="30" t="s">
        <v>35</v>
      </c>
      <c r="H13" s="11">
        <f>(w_3*w_6-w_4*w_5)/(w_2*w_3-w_1*w_4)</f>
        <v>4.4565609278020526</v>
      </c>
      <c r="I13" s="16"/>
    </row>
    <row r="14" spans="1:14" x14ac:dyDescent="0.25">
      <c r="A14" s="6" t="s">
        <v>23</v>
      </c>
      <c r="B14" s="26">
        <f>ang_dir_1+ang_pittman/2+90</f>
        <v>25</v>
      </c>
      <c r="C14" s="7" t="s">
        <v>15</v>
      </c>
      <c r="D14" s="27">
        <f>fi_1*PI()/180</f>
        <v>0.43633231299858238</v>
      </c>
      <c r="E14" s="22" t="s">
        <v>12</v>
      </c>
      <c r="G14" s="30" t="s">
        <v>36</v>
      </c>
      <c r="H14" s="11">
        <f>(w_1*w_6-w_2*w_5)/(w_2*w_3-w_1*w_4)</f>
        <v>9.2089468076716265</v>
      </c>
      <c r="I14" s="16"/>
    </row>
    <row r="15" spans="1:14" ht="14.4" thickBot="1" x14ac:dyDescent="0.3">
      <c r="A15" s="10" t="s">
        <v>24</v>
      </c>
      <c r="B15" s="23">
        <f>ang_dir_2+ang_pittman/2+90</f>
        <v>95</v>
      </c>
      <c r="C15" s="11" t="s">
        <v>15</v>
      </c>
      <c r="D15" s="24">
        <f>fi_2*PI()/180</f>
        <v>1.6580627893946132</v>
      </c>
      <c r="E15" s="16" t="s">
        <v>12</v>
      </c>
      <c r="G15" s="31" t="s">
        <v>37</v>
      </c>
      <c r="H15" s="19">
        <f>COS(fi_1_rad-psi_1_rad)+H14*COS(psi_1_rad)-H13*COS(fi_1_rad)</f>
        <v>1.3846095758545287</v>
      </c>
      <c r="I15" s="25"/>
    </row>
    <row r="16" spans="1:14" ht="14.4" thickBot="1" x14ac:dyDescent="0.3">
      <c r="A16" s="10" t="s">
        <v>25</v>
      </c>
      <c r="B16" s="23">
        <f>ang_dir_3+ang_pittman/2+90</f>
        <v>165</v>
      </c>
      <c r="C16" s="11" t="s">
        <v>15</v>
      </c>
      <c r="D16" s="24">
        <f>fi_3*PI()/180</f>
        <v>2.8797932657906435</v>
      </c>
      <c r="E16" s="16" t="s">
        <v>12</v>
      </c>
      <c r="G16" s="1" t="s">
        <v>44</v>
      </c>
    </row>
    <row r="17" spans="1:13" ht="14.4" thickBot="1" x14ac:dyDescent="0.3">
      <c r="A17" s="10" t="s">
        <v>26</v>
      </c>
      <c r="B17" s="23">
        <f>180-ang_braco-delta_i</f>
        <v>60</v>
      </c>
      <c r="C17" s="11" t="s">
        <v>15</v>
      </c>
      <c r="D17" s="24">
        <f>psi_1*PI()/180</f>
        <v>1.0471975511965976</v>
      </c>
      <c r="E17" s="16" t="s">
        <v>12</v>
      </c>
      <c r="G17" s="32" t="s">
        <v>38</v>
      </c>
      <c r="H17" s="33">
        <f>elo_d/R_2</f>
        <v>39.092418223123794</v>
      </c>
      <c r="I17" s="34" t="s">
        <v>14</v>
      </c>
    </row>
    <row r="18" spans="1:13" ht="14.4" thickBot="1" x14ac:dyDescent="0.3">
      <c r="A18" s="10" t="s">
        <v>27</v>
      </c>
      <c r="B18" s="23">
        <f>180-ang_braco</f>
        <v>90</v>
      </c>
      <c r="C18" s="11" t="s">
        <v>15</v>
      </c>
      <c r="D18" s="24">
        <f>psi_2*PI()/180</f>
        <v>1.5707963267948966</v>
      </c>
      <c r="E18" s="16" t="s">
        <v>12</v>
      </c>
      <c r="G18" s="35" t="s">
        <v>39</v>
      </c>
      <c r="H18" s="36">
        <f>SQRT(H17^2+H19^2+elo_d^2-2*H17*H19*R_3)</f>
        <v>359.03862824610775</v>
      </c>
      <c r="I18" s="37" t="s">
        <v>14</v>
      </c>
      <c r="L18" s="53"/>
      <c r="M18" s="1" t="s">
        <v>46</v>
      </c>
    </row>
    <row r="19" spans="1:13" ht="14.4" thickBot="1" x14ac:dyDescent="0.3">
      <c r="A19" s="17" t="s">
        <v>28</v>
      </c>
      <c r="B19" s="28">
        <f>180-ang_braco+delta_e</f>
        <v>112.53526548249502</v>
      </c>
      <c r="C19" s="19" t="s">
        <v>15</v>
      </c>
      <c r="D19" s="18">
        <f>psi_3*PI()/180</f>
        <v>1.964110907275463</v>
      </c>
      <c r="E19" s="25" t="s">
        <v>12</v>
      </c>
      <c r="G19" s="35" t="s">
        <v>40</v>
      </c>
      <c r="H19" s="36">
        <f>elo_d/R_1</f>
        <v>80.779777463414973</v>
      </c>
      <c r="I19" s="37" t="s">
        <v>14</v>
      </c>
      <c r="L19" s="54"/>
      <c r="M19" s="1" t="s">
        <v>47</v>
      </c>
    </row>
    <row r="20" spans="1:13" ht="14.4" thickBot="1" x14ac:dyDescent="0.3">
      <c r="G20" s="38" t="s">
        <v>5</v>
      </c>
      <c r="H20" s="39">
        <f>elo_d</f>
        <v>360</v>
      </c>
      <c r="I20" s="40" t="s">
        <v>14</v>
      </c>
      <c r="L20" s="55"/>
      <c r="M20" s="1" t="s">
        <v>48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4" workbookViewId="0">
      <selection activeCell="J16" sqref="J16"/>
    </sheetView>
  </sheetViews>
  <sheetFormatPr defaultRowHeight="13.8" x14ac:dyDescent="0.25"/>
  <cols>
    <col min="1" max="1" width="12" style="1" bestFit="1" customWidth="1"/>
    <col min="2" max="5" width="8.796875" style="1"/>
    <col min="6" max="6" width="9.59765625" style="1" bestFit="1" customWidth="1"/>
    <col min="7" max="7" width="9.3984375" style="1" bestFit="1" customWidth="1"/>
    <col min="8" max="11" width="8.796875" style="1"/>
  </cols>
  <sheetData>
    <row r="1" spans="1:10" x14ac:dyDescent="0.25">
      <c r="A1" s="1" t="s">
        <v>0</v>
      </c>
      <c r="F1" s="1" t="s">
        <v>6</v>
      </c>
    </row>
    <row r="2" spans="1:10" x14ac:dyDescent="0.25">
      <c r="F2" s="1" t="s">
        <v>7</v>
      </c>
      <c r="G2" s="1">
        <v>716</v>
      </c>
      <c r="H2" s="1" t="s">
        <v>14</v>
      </c>
    </row>
    <row r="3" spans="1:10" x14ac:dyDescent="0.25">
      <c r="A3" s="1" t="s">
        <v>13</v>
      </c>
      <c r="B3" s="1">
        <v>20</v>
      </c>
      <c r="C3" s="1" t="s">
        <v>14</v>
      </c>
      <c r="F3" s="1" t="s">
        <v>8</v>
      </c>
      <c r="G3" s="1">
        <v>1062</v>
      </c>
      <c r="H3" s="1" t="s">
        <v>14</v>
      </c>
    </row>
    <row r="4" spans="1:10" x14ac:dyDescent="0.25">
      <c r="A4" s="1" t="s">
        <v>17</v>
      </c>
      <c r="B4" s="1">
        <v>0</v>
      </c>
      <c r="C4" s="1" t="s">
        <v>14</v>
      </c>
      <c r="F4" s="1" t="s">
        <v>10</v>
      </c>
      <c r="G4" s="1">
        <v>10</v>
      </c>
      <c r="H4" s="1" t="s">
        <v>11</v>
      </c>
      <c r="I4" s="1">
        <f>delta_i*PI()/180</f>
        <v>0.17453292519943295</v>
      </c>
      <c r="J4" s="1" t="s">
        <v>12</v>
      </c>
    </row>
    <row r="5" spans="1:10" x14ac:dyDescent="0.25">
      <c r="A5" s="1" t="s">
        <v>5</v>
      </c>
      <c r="B5" s="2">
        <v>1</v>
      </c>
      <c r="C5" s="1" t="s">
        <v>14</v>
      </c>
      <c r="F5" s="1" t="s">
        <v>9</v>
      </c>
      <c r="G5" s="3">
        <f>ATAN(entre_eixos*TAN(delta_i_rad)/(entre_eixos+bitola*TAN(delta_i_rad)))*180/PI()</f>
        <v>8.9557276501334009</v>
      </c>
      <c r="H5" s="1" t="s">
        <v>11</v>
      </c>
      <c r="I5" s="1">
        <f>delta_e*PI()/180</f>
        <v>0.15630693440672264</v>
      </c>
      <c r="J5" s="1" t="s">
        <v>12</v>
      </c>
    </row>
    <row r="6" spans="1:10" x14ac:dyDescent="0.25">
      <c r="A6" s="1" t="s">
        <v>21</v>
      </c>
      <c r="B6" s="2">
        <v>14</v>
      </c>
      <c r="C6" s="1" t="s">
        <v>15</v>
      </c>
      <c r="D6" s="3">
        <f>ang_pittman*PI()/180</f>
        <v>0.24434609527920614</v>
      </c>
      <c r="E6" s="1" t="s">
        <v>12</v>
      </c>
      <c r="G6" s="3"/>
    </row>
    <row r="7" spans="1:10" x14ac:dyDescent="0.25">
      <c r="A7" s="1" t="s">
        <v>22</v>
      </c>
      <c r="B7" s="2">
        <v>110</v>
      </c>
      <c r="C7" s="1" t="s">
        <v>15</v>
      </c>
      <c r="D7" s="3">
        <f>ang_braco*PI()/180</f>
        <v>1.9198621771937625</v>
      </c>
      <c r="E7" s="1" t="s">
        <v>12</v>
      </c>
      <c r="F7" s="4" t="s">
        <v>29</v>
      </c>
      <c r="G7" s="3">
        <f>COS(fi_1_rad)-COS(fi_2_rad)</f>
        <v>0.54990136739847162</v>
      </c>
    </row>
    <row r="8" spans="1:10" x14ac:dyDescent="0.25">
      <c r="B8" s="2"/>
      <c r="D8" s="3"/>
      <c r="F8" s="4" t="s">
        <v>30</v>
      </c>
      <c r="G8" s="3">
        <f>COS(fi_1_rad)-COS(fi_3_rad)</f>
        <v>1.2149962113861008</v>
      </c>
    </row>
    <row r="9" spans="1:10" x14ac:dyDescent="0.25">
      <c r="A9" s="1" t="s">
        <v>16</v>
      </c>
      <c r="B9" s="2">
        <v>0</v>
      </c>
      <c r="C9" s="1" t="s">
        <v>15</v>
      </c>
      <c r="D9" s="3"/>
      <c r="F9" s="4" t="s">
        <v>31</v>
      </c>
      <c r="G9" s="3">
        <f>COS(psi_1_rad)-COS(psi_2_rad)</f>
        <v>0.54430680154024491</v>
      </c>
    </row>
    <row r="10" spans="1:10" x14ac:dyDescent="0.25">
      <c r="A10" s="1" t="s">
        <v>18</v>
      </c>
      <c r="B10" s="1">
        <v>-35</v>
      </c>
      <c r="C10" s="1" t="s">
        <v>15</v>
      </c>
      <c r="D10" s="3">
        <f>ang_dir_1*PI()/180</f>
        <v>-0.6108652381980153</v>
      </c>
      <c r="E10" s="1" t="s">
        <v>12</v>
      </c>
      <c r="F10" s="4" t="s">
        <v>32</v>
      </c>
      <c r="G10" s="3">
        <f>COS(psi_1_rad)-COS(psi_3_rad)</f>
        <v>0.92021636836747589</v>
      </c>
    </row>
    <row r="11" spans="1:10" x14ac:dyDescent="0.25">
      <c r="A11" s="1" t="s">
        <v>19</v>
      </c>
      <c r="B11" s="1">
        <v>0</v>
      </c>
      <c r="C11" s="1" t="s">
        <v>15</v>
      </c>
      <c r="D11" s="3">
        <f>ang_dir_2*PI()/180</f>
        <v>0</v>
      </c>
      <c r="E11" s="1" t="s">
        <v>12</v>
      </c>
      <c r="F11" s="4" t="s">
        <v>33</v>
      </c>
      <c r="G11" s="3">
        <f>COS(fi_1_rad-psi_1_rad)-COS(fi_2_rad-psi_2_rad)</f>
        <v>-7.2904783496035019E-2</v>
      </c>
    </row>
    <row r="12" spans="1:10" x14ac:dyDescent="0.25">
      <c r="A12" s="1" t="s">
        <v>20</v>
      </c>
      <c r="B12" s="1">
        <v>35</v>
      </c>
      <c r="C12" s="1" t="s">
        <v>15</v>
      </c>
      <c r="D12" s="3">
        <f>ang_dir_3*PI()/180</f>
        <v>0.6108652381980153</v>
      </c>
      <c r="E12" s="1" t="s">
        <v>12</v>
      </c>
      <c r="F12" s="4" t="s">
        <v>34</v>
      </c>
      <c r="G12" s="5">
        <f>COS(fi_1_rad-psi_1_rad)-COS(fi_3_rad-psi_3_rad)</f>
        <v>5.0481105181490182E-3</v>
      </c>
    </row>
    <row r="13" spans="1:10" x14ac:dyDescent="0.25">
      <c r="D13" s="3"/>
    </row>
    <row r="14" spans="1:10" x14ac:dyDescent="0.25">
      <c r="A14" s="1" t="s">
        <v>1</v>
      </c>
      <c r="B14" s="2">
        <f>ang_dir_1+ang_pittman/2+ang_d+90</f>
        <v>62</v>
      </c>
      <c r="C14" s="1" t="s">
        <v>15</v>
      </c>
      <c r="D14" s="3">
        <f>fi_s*PI()/180</f>
        <v>1.0821041362364843</v>
      </c>
      <c r="E14" s="1" t="s">
        <v>12</v>
      </c>
      <c r="F14" s="4" t="s">
        <v>35</v>
      </c>
      <c r="G14" s="3">
        <f>(w_3*w_6-w_4*w_5)/(w_2*w_3-w_1*w_4)</f>
        <v>0.44967668187723653</v>
      </c>
    </row>
    <row r="15" spans="1:10" x14ac:dyDescent="0.25">
      <c r="A15" s="1" t="s">
        <v>2</v>
      </c>
      <c r="B15" s="1">
        <f>2*ang_dir_3</f>
        <v>70</v>
      </c>
      <c r="C15" s="1" t="s">
        <v>15</v>
      </c>
      <c r="D15" s="3">
        <f>delta_fi*PI()/180</f>
        <v>1.2217304763960306</v>
      </c>
      <c r="E15" s="1" t="s">
        <v>12</v>
      </c>
      <c r="F15" s="4" t="s">
        <v>36</v>
      </c>
      <c r="G15" s="3">
        <f>(w_1*w_6-w_2*w_5)/(w_2*w_3-w_1*w_4)</f>
        <v>0.58823921516597344</v>
      </c>
    </row>
    <row r="16" spans="1:10" x14ac:dyDescent="0.25">
      <c r="A16" s="1" t="s">
        <v>3</v>
      </c>
      <c r="B16" s="2">
        <f>180-ang_braco+delta_e+ang_d</f>
        <v>78.955727650133397</v>
      </c>
      <c r="C16" s="1" t="s">
        <v>15</v>
      </c>
      <c r="D16" s="3">
        <f>psi_s*PI()/180</f>
        <v>1.3780374108027531</v>
      </c>
      <c r="E16" s="1" t="s">
        <v>12</v>
      </c>
      <c r="F16" s="4" t="s">
        <v>37</v>
      </c>
      <c r="G16" s="3">
        <f>COS(fi_1_rad-psi_1_rad)+G15*COS(psi_1_rad)-G14*COS(fi_1_rad)</f>
        <v>0.12404047904517057</v>
      </c>
    </row>
    <row r="17" spans="1:8" x14ac:dyDescent="0.25">
      <c r="A17" s="1" t="s">
        <v>4</v>
      </c>
      <c r="B17" s="2">
        <f>delta_e+delta_i</f>
        <v>18.955727650133401</v>
      </c>
      <c r="C17" s="1" t="s">
        <v>15</v>
      </c>
      <c r="D17" s="3">
        <f>delta_psi*PI()/180</f>
        <v>0.33083985960615558</v>
      </c>
      <c r="E17" s="1" t="s">
        <v>12</v>
      </c>
    </row>
    <row r="18" spans="1:8" x14ac:dyDescent="0.25">
      <c r="D18" s="3"/>
    </row>
    <row r="19" spans="1:8" x14ac:dyDescent="0.25">
      <c r="A19" s="1" t="s">
        <v>23</v>
      </c>
      <c r="B19" s="2">
        <v>36.0289</v>
      </c>
      <c r="C19" s="1" t="s">
        <v>15</v>
      </c>
      <c r="D19" s="3">
        <f>fi_1*PI()/180</f>
        <v>0.62882293087178498</v>
      </c>
      <c r="E19" s="1" t="s">
        <v>12</v>
      </c>
      <c r="F19" s="4" t="s">
        <v>38</v>
      </c>
      <c r="G19" s="3">
        <f>elo_d/R_2</f>
        <v>1.6999886682458718</v>
      </c>
      <c r="H19" s="1" t="s">
        <v>14</v>
      </c>
    </row>
    <row r="20" spans="1:8" x14ac:dyDescent="0.25">
      <c r="A20" s="1" t="s">
        <v>24</v>
      </c>
      <c r="B20" s="2">
        <v>75</v>
      </c>
      <c r="C20" s="1" t="s">
        <v>15</v>
      </c>
      <c r="D20" s="3">
        <f>fi_2*PI()/180</f>
        <v>1.3089969389957472</v>
      </c>
      <c r="E20" s="1" t="s">
        <v>12</v>
      </c>
      <c r="F20" s="4" t="s">
        <v>39</v>
      </c>
      <c r="G20" s="3">
        <f>SQRT(G19^2+G21^2+elo_d^2-2*G19*G21*R_3)</f>
        <v>2.810244571969454</v>
      </c>
      <c r="H20" s="1" t="s">
        <v>14</v>
      </c>
    </row>
    <row r="21" spans="1:8" x14ac:dyDescent="0.25">
      <c r="A21" s="1" t="s">
        <v>25</v>
      </c>
      <c r="B21" s="2">
        <v>113.97110000000001</v>
      </c>
      <c r="C21" s="1" t="s">
        <v>15</v>
      </c>
      <c r="D21" s="3">
        <f>fi_3*PI()/180</f>
        <v>1.9891709471197094</v>
      </c>
      <c r="E21" s="1" t="s">
        <v>12</v>
      </c>
      <c r="F21" s="4" t="s">
        <v>40</v>
      </c>
      <c r="G21" s="3">
        <f>elo_d/R_1</f>
        <v>2.2238200029082313</v>
      </c>
      <c r="H21" s="1" t="s">
        <v>14</v>
      </c>
    </row>
    <row r="22" spans="1:8" x14ac:dyDescent="0.25">
      <c r="A22" s="1" t="s">
        <v>26</v>
      </c>
      <c r="B22" s="2">
        <v>94.064300000000003</v>
      </c>
      <c r="C22" s="1" t="s">
        <v>15</v>
      </c>
      <c r="D22" s="3">
        <f>psi_1*PI()/180</f>
        <v>1.641731743583702</v>
      </c>
      <c r="E22" s="1" t="s">
        <v>12</v>
      </c>
      <c r="F22" s="4" t="s">
        <v>5</v>
      </c>
      <c r="G22" s="3">
        <f>elo_d</f>
        <v>1</v>
      </c>
      <c r="H22" s="1" t="s">
        <v>14</v>
      </c>
    </row>
    <row r="23" spans="1:8" x14ac:dyDescent="0.25">
      <c r="A23" s="1" t="s">
        <v>27</v>
      </c>
      <c r="B23" s="2">
        <v>127.9652</v>
      </c>
      <c r="C23" s="1" t="s">
        <v>15</v>
      </c>
      <c r="D23" s="3">
        <f>psi_2*PI()/180</f>
        <v>2.2334140679730479</v>
      </c>
      <c r="E23" s="1" t="s">
        <v>12</v>
      </c>
    </row>
    <row r="24" spans="1:8" x14ac:dyDescent="0.25">
      <c r="A24" s="1" t="s">
        <v>28</v>
      </c>
      <c r="B24" s="2">
        <v>172.3468</v>
      </c>
      <c r="C24" s="1" t="s">
        <v>15</v>
      </c>
      <c r="D24" s="3">
        <f>psi_3*PI()/180</f>
        <v>3.0080191152761628</v>
      </c>
      <c r="E24" s="1" t="s">
        <v>12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88</vt:i4>
      </vt:variant>
    </vt:vector>
  </HeadingPairs>
  <TitlesOfParts>
    <vt:vector size="90" baseType="lpstr">
      <vt:lpstr>Planilha1</vt:lpstr>
      <vt:lpstr>teste</vt:lpstr>
      <vt:lpstr>teste!ang_braco</vt:lpstr>
      <vt:lpstr>ang_braco</vt:lpstr>
      <vt:lpstr>teste!ang_d</vt:lpstr>
      <vt:lpstr>teste!ang_dir_1</vt:lpstr>
      <vt:lpstr>ang_dir_1</vt:lpstr>
      <vt:lpstr>teste!ang_dir_2</vt:lpstr>
      <vt:lpstr>ang_dir_2</vt:lpstr>
      <vt:lpstr>teste!ang_dir_3</vt:lpstr>
      <vt:lpstr>ang_dir_3</vt:lpstr>
      <vt:lpstr>teste!ang_pittman</vt:lpstr>
      <vt:lpstr>ang_pittman</vt:lpstr>
      <vt:lpstr>teste!ang_pittman_rad</vt:lpstr>
      <vt:lpstr>ang_pittman_rad</vt:lpstr>
      <vt:lpstr>teste!bitola</vt:lpstr>
      <vt:lpstr>bitola</vt:lpstr>
      <vt:lpstr>teste!delta_e</vt:lpstr>
      <vt:lpstr>delta_e</vt:lpstr>
      <vt:lpstr>delta_e_rad</vt:lpstr>
      <vt:lpstr>teste!delta_fi</vt:lpstr>
      <vt:lpstr>delta_fi</vt:lpstr>
      <vt:lpstr>teste!delta_i</vt:lpstr>
      <vt:lpstr>delta_i</vt:lpstr>
      <vt:lpstr>teste!delta_i_rad</vt:lpstr>
      <vt:lpstr>delta_i_rad</vt:lpstr>
      <vt:lpstr>teste!delta_psi</vt:lpstr>
      <vt:lpstr>delta_psi</vt:lpstr>
      <vt:lpstr>teste!dx</vt:lpstr>
      <vt:lpstr>teste!dy</vt:lpstr>
      <vt:lpstr>teste!elo_a</vt:lpstr>
      <vt:lpstr>elo_a</vt:lpstr>
      <vt:lpstr>teste!elo_b</vt:lpstr>
      <vt:lpstr>elo_b</vt:lpstr>
      <vt:lpstr>teste!elo_c</vt:lpstr>
      <vt:lpstr>elo_c</vt:lpstr>
      <vt:lpstr>teste!elo_d</vt:lpstr>
      <vt:lpstr>elo_d</vt:lpstr>
      <vt:lpstr>teste!entre_eixos</vt:lpstr>
      <vt:lpstr>entre_eixos</vt:lpstr>
      <vt:lpstr>teste!fi_1</vt:lpstr>
      <vt:lpstr>fi_1</vt:lpstr>
      <vt:lpstr>teste!fi_1_rad</vt:lpstr>
      <vt:lpstr>fi_1_rad</vt:lpstr>
      <vt:lpstr>teste!fi_2</vt:lpstr>
      <vt:lpstr>fi_2</vt:lpstr>
      <vt:lpstr>teste!fi_2_rad</vt:lpstr>
      <vt:lpstr>fi_2_rad</vt:lpstr>
      <vt:lpstr>teste!fi_3</vt:lpstr>
      <vt:lpstr>fi_3</vt:lpstr>
      <vt:lpstr>teste!fi_3_rad</vt:lpstr>
      <vt:lpstr>fi_3_rad</vt:lpstr>
      <vt:lpstr>teste!fi_s</vt:lpstr>
      <vt:lpstr>fi_s</vt:lpstr>
      <vt:lpstr>teste!pittman</vt:lpstr>
      <vt:lpstr>pittman</vt:lpstr>
      <vt:lpstr>teste!psi_1</vt:lpstr>
      <vt:lpstr>psi_1</vt:lpstr>
      <vt:lpstr>teste!psi_1_rad</vt:lpstr>
      <vt:lpstr>psi_1_rad</vt:lpstr>
      <vt:lpstr>teste!psi_2</vt:lpstr>
      <vt:lpstr>psi_2</vt:lpstr>
      <vt:lpstr>teste!psi_2_rad</vt:lpstr>
      <vt:lpstr>psi_2_rad</vt:lpstr>
      <vt:lpstr>teste!psi_3</vt:lpstr>
      <vt:lpstr>psi_3</vt:lpstr>
      <vt:lpstr>teste!psi_3_rad</vt:lpstr>
      <vt:lpstr>psi_3_rad</vt:lpstr>
      <vt:lpstr>teste!psi_s</vt:lpstr>
      <vt:lpstr>psi_s</vt:lpstr>
      <vt:lpstr>teste!R_1</vt:lpstr>
      <vt:lpstr>R_1</vt:lpstr>
      <vt:lpstr>teste!R_2</vt:lpstr>
      <vt:lpstr>R_2</vt:lpstr>
      <vt:lpstr>teste!R_3</vt:lpstr>
      <vt:lpstr>R_3</vt:lpstr>
      <vt:lpstr>teste!t</vt:lpstr>
      <vt:lpstr>t</vt:lpstr>
      <vt:lpstr>teste!w_1</vt:lpstr>
      <vt:lpstr>w_1</vt:lpstr>
      <vt:lpstr>teste!w_2</vt:lpstr>
      <vt:lpstr>w_2</vt:lpstr>
      <vt:lpstr>teste!w_3</vt:lpstr>
      <vt:lpstr>w_3</vt:lpstr>
      <vt:lpstr>teste!w_4</vt:lpstr>
      <vt:lpstr>w_4</vt:lpstr>
      <vt:lpstr>teste!w_5</vt:lpstr>
      <vt:lpstr>w_5</vt:lpstr>
      <vt:lpstr>teste!w_6</vt:lpstr>
      <vt:lpstr>w_6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Luiz Erthal</dc:creator>
  <cp:lastModifiedBy>Jorge Luiz Erthal</cp:lastModifiedBy>
  <dcterms:created xsi:type="dcterms:W3CDTF">2018-04-11T17:18:46Z</dcterms:created>
  <dcterms:modified xsi:type="dcterms:W3CDTF">2018-04-11T21:13:25Z</dcterms:modified>
</cp:coreProperties>
</file>